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777ecc3a93030a/Belgeler/"/>
    </mc:Choice>
  </mc:AlternateContent>
  <xr:revisionPtr revIDLastSave="9" documentId="8_{13C37BFC-EE0C-443B-BECC-84B0E9C4E296}" xr6:coauthVersionLast="47" xr6:coauthVersionMax="47" xr10:uidLastSave="{28F5F8D2-DE61-46CD-A428-9E498BC84AD3}"/>
  <bookViews>
    <workbookView xWindow="-110" yWindow="-110" windowWidth="19420" windowHeight="11500" xr2:uid="{88618340-DBE4-439D-90B8-18EA751A67A8}"/>
  </bookViews>
  <sheets>
    <sheet name="2025YASMATIK TÜRKİY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" l="1"/>
  <c r="S9" i="1"/>
  <c r="R9" i="1"/>
  <c r="Q9" i="1"/>
  <c r="O9" i="1"/>
  <c r="N9" i="1"/>
  <c r="M9" i="1"/>
  <c r="L9" i="1"/>
  <c r="K9" i="1"/>
  <c r="J9" i="1"/>
  <c r="H9" i="1"/>
  <c r="G9" i="1"/>
  <c r="H8" i="1"/>
  <c r="G8" i="1"/>
  <c r="E8" i="1"/>
  <c r="E9" i="1" s="1"/>
  <c r="D8" i="1"/>
  <c r="D9" i="1" s="1"/>
  <c r="P7" i="1"/>
  <c r="F7" i="1"/>
  <c r="H5" i="1"/>
  <c r="C5" i="1"/>
  <c r="U9" i="1" s="1"/>
  <c r="R4" i="1"/>
  <c r="R5" i="1" s="1"/>
  <c r="Q4" i="1"/>
  <c r="Q5" i="1" s="1"/>
  <c r="O4" i="1"/>
  <c r="O5" i="1" s="1"/>
  <c r="N4" i="1"/>
  <c r="N5" i="1" s="1"/>
  <c r="H4" i="1"/>
  <c r="G4" i="1"/>
  <c r="G5" i="1" s="1"/>
  <c r="E4" i="1"/>
  <c r="E5" i="1" s="1"/>
  <c r="D4" i="1"/>
  <c r="D5" i="1" s="1"/>
  <c r="F9" i="1" l="1"/>
  <c r="I9" i="1"/>
  <c r="P5" i="1"/>
  <c r="I5" i="1"/>
  <c r="S5" i="1"/>
  <c r="P9" i="1"/>
  <c r="F5" i="1"/>
</calcChain>
</file>

<file path=xl/sharedStrings.xml><?xml version="1.0" encoding="utf-8"?>
<sst xmlns="http://schemas.openxmlformats.org/spreadsheetml/2006/main" count="22" uniqueCount="20">
  <si>
    <t>TMF 2025 TÜRKİYE ŞAMPİYONASI YAŞ VE KATEGORİ HESAPLAMA PROGRAMI</t>
  </si>
  <si>
    <t>xl protect: ea/ G-Q</t>
  </si>
  <si>
    <t>GÜN + 1 - ÜST YIL</t>
  </si>
  <si>
    <t>GÜN - ALT YIL</t>
  </si>
  <si>
    <t xml:space="preserve"> DÜNYA GENÇLER ŞAMPİYONASI TARİHİNE GÖRE HAZIRLANMIŞTIR</t>
  </si>
  <si>
    <t>ELİTE DÜNYA ŞAMPİYONASI TARİHİNE GÖRE HAZIRLANMIŞTIR</t>
  </si>
  <si>
    <t>DOĞUM TARİHİ</t>
  </si>
  <si>
    <t>FORMUL</t>
  </si>
  <si>
    <t>ALT GENÇ
(14-15 YAŞ)</t>
  </si>
  <si>
    <t>ÜST GENÇ
(16-17 YAŞ)</t>
  </si>
  <si>
    <t>U23
(17-23 YAŞ)</t>
  </si>
  <si>
    <t>ELİT BÜYÜKLER
(17-40 YAŞ)</t>
  </si>
  <si>
    <t xml:space="preserve"> TÜRKİYE ŞAMPİYONASI TARİHİNE GÖRE HAZIRLANMIŞTIR</t>
  </si>
  <si>
    <t>TÜRKİYE ŞAMPİYONASI TARİHİNE GÖRE HAZIRLANMIŞTIR</t>
  </si>
  <si>
    <t>MİNİK
(10-11 YAŞ)</t>
  </si>
  <si>
    <t>YILDIZ
(12-13 YAŞ)</t>
  </si>
  <si>
    <t>VETERAN</t>
  </si>
  <si>
    <t>WAIKRU</t>
  </si>
  <si>
    <t>DOĞUM TARİHİNİ ARAYA NOKTA veya KESME İŞARETİ KOYARAK GÜN.AY.YIL veya GÜN/AY/YIL   ŞEKLİNDE YAZINIZ</t>
  </si>
  <si>
    <t>YAŞMATİĞİ BİLGİSAYARDA KULLANINIZ.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</si>
</sst>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162"/>
      <scheme val="minor"/>
    </font>
    <font>
      <sz val="12"/>
      <color theme="1"/>
      <name val="Aptos Narrow"/>
      <family val="2"/>
      <charset val="162"/>
      <scheme val="minor"/>
    </font>
    <font>
      <b/>
      <sz val="16"/>
      <color theme="1"/>
      <name val="Aptos Narrow"/>
      <family val="2"/>
      <charset val="162"/>
      <scheme val="minor"/>
    </font>
    <font>
      <b/>
      <sz val="14"/>
      <color theme="1"/>
      <name val="Aptos Narrow"/>
      <family val="2"/>
      <charset val="16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charset val="162"/>
      <scheme val="minor"/>
    </font>
    <font>
      <b/>
      <sz val="9"/>
      <color theme="0"/>
      <name val="Aptos Narrow"/>
      <family val="2"/>
      <charset val="162"/>
      <scheme val="minor"/>
    </font>
    <font>
      <sz val="14"/>
      <color theme="1"/>
      <name val="Aptos Narrow"/>
      <family val="2"/>
      <charset val="162"/>
      <scheme val="minor"/>
    </font>
    <font>
      <sz val="10"/>
      <name val="Arial Tur"/>
      <charset val="162"/>
    </font>
    <font>
      <sz val="14"/>
      <name val="Aptos Narrow"/>
      <family val="2"/>
      <charset val="162"/>
      <scheme val="minor"/>
    </font>
    <font>
      <b/>
      <sz val="18"/>
      <color theme="1"/>
      <name val="Aptos Narrow"/>
      <family val="2"/>
      <charset val="162"/>
      <scheme val="minor"/>
    </font>
    <font>
      <b/>
      <sz val="14"/>
      <color rgb="FFFF0000"/>
      <name val="Aptos Narrow"/>
      <family val="2"/>
      <scheme val="minor"/>
    </font>
    <font>
      <b/>
      <sz val="22"/>
      <color theme="0"/>
      <name val="Aptos Narrow"/>
      <family val="2"/>
      <charset val="162"/>
      <scheme val="minor"/>
    </font>
    <font>
      <b/>
      <sz val="22"/>
      <name val="Aptos Narrow"/>
      <family val="2"/>
      <charset val="162"/>
      <scheme val="minor"/>
    </font>
    <font>
      <b/>
      <sz val="20"/>
      <name val="Aptos Narrow"/>
      <family val="2"/>
      <charset val="162"/>
      <scheme val="minor"/>
    </font>
    <font>
      <b/>
      <sz val="16"/>
      <color theme="0"/>
      <name val="Aptos Narrow"/>
      <family val="2"/>
      <charset val="162"/>
      <scheme val="minor"/>
    </font>
    <font>
      <b/>
      <sz val="12"/>
      <color indexed="8"/>
      <name val="Calibri"/>
      <family val="2"/>
      <charset val="162"/>
    </font>
    <font>
      <b/>
      <sz val="20"/>
      <color theme="1"/>
      <name val="Aptos Narrow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0" fillId="2" borderId="0" xfId="0" applyFill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4" fontId="3" fillId="0" borderId="0" xfId="0" applyNumberFormat="1" applyFont="1"/>
    <xf numFmtId="14" fontId="4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9" fillId="0" borderId="6" xfId="1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9" fillId="0" borderId="4" xfId="1" applyNumberFormat="1" applyFont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4" fontId="7" fillId="5" borderId="7" xfId="0" applyNumberFormat="1" applyFont="1" applyFill="1" applyBorder="1" applyAlignment="1">
      <alignment horizontal="center" vertical="center"/>
    </xf>
    <xf numFmtId="14" fontId="9" fillId="5" borderId="8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4" fontId="7" fillId="6" borderId="10" xfId="0" applyNumberFormat="1" applyFont="1" applyFill="1" applyBorder="1" applyAlignment="1">
      <alignment horizontal="center" vertical="center"/>
    </xf>
    <xf numFmtId="14" fontId="9" fillId="6" borderId="11" xfId="1" applyNumberFormat="1" applyFont="1" applyFill="1" applyBorder="1" applyAlignment="1">
      <alignment horizontal="center" vertical="center"/>
    </xf>
    <xf numFmtId="14" fontId="7" fillId="7" borderId="12" xfId="0" applyNumberFormat="1" applyFont="1" applyFill="1" applyBorder="1" applyAlignment="1">
      <alignment horizontal="center" vertical="center"/>
    </xf>
    <xf numFmtId="14" fontId="9" fillId="7" borderId="11" xfId="1" applyNumberFormat="1" applyFont="1" applyFill="1" applyBorder="1" applyAlignment="1">
      <alignment horizontal="center" vertical="center"/>
    </xf>
    <xf numFmtId="14" fontId="7" fillId="8" borderId="10" xfId="0" applyNumberFormat="1" applyFont="1" applyFill="1" applyBorder="1" applyAlignment="1">
      <alignment horizontal="center" vertical="center"/>
    </xf>
    <xf numFmtId="14" fontId="9" fillId="8" borderId="11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4" fontId="12" fillId="9" borderId="6" xfId="0" applyNumberFormat="1" applyFont="1" applyFill="1" applyBorder="1" applyAlignment="1" applyProtection="1">
      <alignment horizontal="center" vertical="center"/>
      <protection locked="0"/>
    </xf>
    <xf numFmtId="1" fontId="7" fillId="5" borderId="2" xfId="0" applyNumberFormat="1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1" fontId="7" fillId="6" borderId="13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1" fontId="7" fillId="7" borderId="14" xfId="0" applyNumberFormat="1" applyFont="1" applyFill="1" applyBorder="1" applyAlignment="1">
      <alignment horizontal="center" vertical="center"/>
    </xf>
    <xf numFmtId="1" fontId="7" fillId="7" borderId="2" xfId="0" applyNumberFormat="1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1" fontId="7" fillId="8" borderId="13" xfId="0" applyNumberFormat="1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5" fillId="10" borderId="3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14" fontId="7" fillId="11" borderId="7" xfId="0" applyNumberFormat="1" applyFont="1" applyFill="1" applyBorder="1" applyAlignment="1">
      <alignment horizontal="center" vertical="center"/>
    </xf>
    <xf numFmtId="14" fontId="9" fillId="11" borderId="2" xfId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7" fillId="12" borderId="6" xfId="0" applyNumberFormat="1" applyFont="1" applyFill="1" applyBorder="1" applyAlignment="1">
      <alignment horizontal="center" vertical="center"/>
    </xf>
    <xf numFmtId="14" fontId="9" fillId="12" borderId="6" xfId="1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7" fillId="11" borderId="2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vertical="center" wrapText="1"/>
    </xf>
    <xf numFmtId="0" fontId="17" fillId="14" borderId="17" xfId="0" applyFont="1" applyFill="1" applyBorder="1" applyAlignment="1">
      <alignment vertical="center" wrapText="1"/>
    </xf>
    <xf numFmtId="14" fontId="16" fillId="0" borderId="0" xfId="0" applyNumberFormat="1" applyFont="1" applyAlignment="1">
      <alignment horizontal="left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18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4" fontId="5" fillId="10" borderId="4" xfId="0" applyNumberFormat="1" applyFont="1" applyFill="1" applyBorder="1" applyAlignment="1">
      <alignment horizontal="center" vertical="center" wrapText="1"/>
    </xf>
    <xf numFmtId="14" fontId="5" fillId="10" borderId="5" xfId="0" applyNumberFormat="1" applyFont="1" applyFill="1" applyBorder="1" applyAlignment="1">
      <alignment horizontal="center" vertical="center" wrapText="1"/>
    </xf>
    <xf numFmtId="14" fontId="5" fillId="10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2035250-11AC-4433-BB00-D59A9E0B32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355600</xdr:colOff>
      <xdr:row>1</xdr:row>
      <xdr:rowOff>241300</xdr:rowOff>
    </xdr:from>
    <xdr:to>
      <xdr:col>1</xdr:col>
      <xdr:colOff>1151296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DF3A9-5DD7-4AB0-8B45-3828E6F9A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508000"/>
          <a:ext cx="795696" cy="8064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6B18-F094-4D0F-A719-97B4216A8D6F}">
  <dimension ref="A1:W16"/>
  <sheetViews>
    <sheetView showGridLines="0" tabSelected="1" zoomScaleNormal="100" workbookViewId="0">
      <selection activeCell="P14" sqref="P14"/>
    </sheetView>
  </sheetViews>
  <sheetFormatPr defaultColWidth="9.1796875" defaultRowHeight="16" x14ac:dyDescent="0.4"/>
  <cols>
    <col min="1" max="1" width="4.453125" style="1" customWidth="1"/>
    <col min="2" max="2" width="22.90625" style="2" bestFit="1" customWidth="1"/>
    <col min="3" max="3" width="22.81640625" style="2" hidden="1" customWidth="1"/>
    <col min="4" max="4" width="19.26953125" style="2" hidden="1" customWidth="1"/>
    <col min="5" max="5" width="20.1796875" style="2" hidden="1" customWidth="1"/>
    <col min="6" max="6" width="21.36328125" style="3" customWidth="1"/>
    <col min="7" max="7" width="17.1796875" style="4" hidden="1" customWidth="1"/>
    <col min="8" max="8" width="16.54296875" style="4" hidden="1" customWidth="1"/>
    <col min="9" max="9" width="18.1796875" style="3" bestFit="1" customWidth="1"/>
    <col min="10" max="15" width="13.26953125" style="3" hidden="1" customWidth="1"/>
    <col min="16" max="16" width="16.26953125" style="3" customWidth="1"/>
    <col min="17" max="18" width="13.26953125" style="3" hidden="1" customWidth="1"/>
    <col min="19" max="19" width="17.26953125" style="3" bestFit="1" customWidth="1"/>
    <col min="20" max="20" width="4.08984375" style="3" customWidth="1"/>
    <col min="21" max="21" width="19.81640625" style="3" bestFit="1" customWidth="1"/>
    <col min="22" max="22" width="5.26953125" style="3" customWidth="1"/>
    <col min="23" max="23" width="10.1796875" style="3" customWidth="1"/>
    <col min="24" max="24" width="10.26953125" style="4" customWidth="1"/>
    <col min="25" max="25" width="10.81640625" style="4" customWidth="1"/>
    <col min="26" max="16384" width="9.1796875" style="4"/>
  </cols>
  <sheetData>
    <row r="1" spans="1:23" ht="21" customHeight="1" thickBot="1" x14ac:dyDescent="0.45"/>
    <row r="2" spans="1:23" ht="22.5" customHeight="1" thickBot="1" x14ac:dyDescent="0.45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5"/>
      <c r="U2" s="5"/>
      <c r="V2" s="6"/>
    </row>
    <row r="3" spans="1:23" ht="48" customHeight="1" thickBot="1" x14ac:dyDescent="0.5">
      <c r="B3" s="7"/>
      <c r="C3" s="8" t="s">
        <v>1</v>
      </c>
      <c r="D3" s="9" t="s">
        <v>2</v>
      </c>
      <c r="E3" s="9" t="s">
        <v>3</v>
      </c>
      <c r="F3" s="10">
        <v>45912</v>
      </c>
      <c r="G3" s="69" t="s">
        <v>4</v>
      </c>
      <c r="H3" s="70"/>
      <c r="I3" s="71"/>
      <c r="J3" s="11"/>
      <c r="K3" s="12"/>
      <c r="L3" s="13"/>
      <c r="M3" s="12"/>
      <c r="N3" s="13"/>
      <c r="O3" s="14"/>
      <c r="P3" s="15">
        <v>45799</v>
      </c>
      <c r="Q3" s="72" t="s">
        <v>5</v>
      </c>
      <c r="R3" s="72"/>
      <c r="S3" s="73"/>
    </row>
    <row r="4" spans="1:23" s="6" customFormat="1" ht="46.5" customHeight="1" thickBot="1" x14ac:dyDescent="0.4">
      <c r="A4" s="1"/>
      <c r="B4" s="16" t="s">
        <v>6</v>
      </c>
      <c r="C4" s="17" t="s">
        <v>7</v>
      </c>
      <c r="D4" s="18">
        <f>EDATE($F$3, -12 * 16)+1</f>
        <v>40069</v>
      </c>
      <c r="E4" s="19">
        <f>EDATE($F$3, -12 * 14)</f>
        <v>40798</v>
      </c>
      <c r="F4" s="20" t="s">
        <v>8</v>
      </c>
      <c r="G4" s="21">
        <f>EDATE($F$3, -12 * 18)+1</f>
        <v>39338</v>
      </c>
      <c r="H4" s="22">
        <f>EDATE($F$3, -12 * 16)</f>
        <v>40068</v>
      </c>
      <c r="I4" s="20" t="s">
        <v>9</v>
      </c>
      <c r="N4" s="23">
        <f>EDATE($P$3, -12 * 24)+1</f>
        <v>37034</v>
      </c>
      <c r="O4" s="24">
        <f>EDATE($P$3, -12 * 17)</f>
        <v>39590</v>
      </c>
      <c r="P4" s="20" t="s">
        <v>10</v>
      </c>
      <c r="Q4" s="25">
        <f>EDATE($P$3, -12 * 41)+1</f>
        <v>30825</v>
      </c>
      <c r="R4" s="26">
        <f>EDATE($P$3, -12 * 17)</f>
        <v>39590</v>
      </c>
      <c r="S4" s="27" t="s">
        <v>11</v>
      </c>
      <c r="T4" s="5"/>
      <c r="U4" s="5"/>
    </row>
    <row r="5" spans="1:23" s="6" customFormat="1" ht="42.75" customHeight="1" thickBot="1" x14ac:dyDescent="0.4">
      <c r="A5" s="1"/>
      <c r="B5" s="28">
        <v>39627</v>
      </c>
      <c r="C5" s="17">
        <f>IF(B5="","",B5)</f>
        <v>39627</v>
      </c>
      <c r="D5" s="29">
        <f>D4</f>
        <v>40069</v>
      </c>
      <c r="E5" s="30">
        <f>E4</f>
        <v>40798</v>
      </c>
      <c r="F5" s="31" t="str">
        <f>IF(AND($C$5&gt;=D5,$C$5&lt;=E5),"ALT GENÇ"," ")</f>
        <v xml:space="preserve"> </v>
      </c>
      <c r="G5" s="32">
        <f>G4</f>
        <v>39338</v>
      </c>
      <c r="H5" s="32">
        <f>H4</f>
        <v>40068</v>
      </c>
      <c r="I5" s="33" t="str">
        <f>IF(AND($C$5&gt;=G5,$C$5&lt;=H5),"ÜST GENÇ"," ")</f>
        <v>ÜST GENÇ</v>
      </c>
      <c r="N5" s="34">
        <f>N4</f>
        <v>37034</v>
      </c>
      <c r="O5" s="35">
        <f>O4</f>
        <v>39590</v>
      </c>
      <c r="P5" s="36" t="str">
        <f>IF(AND($C$5&gt;=N5,$C$5&lt;=O5),"U 23"," ")</f>
        <v xml:space="preserve"> </v>
      </c>
      <c r="Q5" s="37">
        <f>Q4</f>
        <v>30825</v>
      </c>
      <c r="R5" s="37">
        <f>R4</f>
        <v>39590</v>
      </c>
      <c r="S5" s="38" t="str">
        <f>IF(AND($C$5&gt;=Q5,$C$5&lt;=R5),"BÜYÜK ELİT"," ")</f>
        <v xml:space="preserve"> </v>
      </c>
      <c r="T5" s="5"/>
      <c r="U5" s="5"/>
    </row>
    <row r="6" spans="1:23" s="6" customFormat="1" ht="13.5" customHeight="1" thickBot="1" x14ac:dyDescent="0.45">
      <c r="A6" s="1"/>
      <c r="B6" s="39"/>
      <c r="C6" s="40"/>
      <c r="D6" s="41"/>
      <c r="E6" s="41"/>
      <c r="F6" s="42"/>
      <c r="G6" s="41"/>
      <c r="H6" s="41"/>
      <c r="I6" s="42"/>
      <c r="J6" s="43"/>
      <c r="K6" s="43"/>
      <c r="L6" s="43"/>
      <c r="M6" s="43"/>
      <c r="N6" s="43"/>
      <c r="O6" s="43"/>
      <c r="P6" s="44"/>
      <c r="Q6" s="44"/>
      <c r="R6" s="44"/>
      <c r="S6" s="44"/>
      <c r="T6" s="3"/>
      <c r="U6" s="3"/>
      <c r="V6" s="3"/>
      <c r="W6" s="5"/>
    </row>
    <row r="7" spans="1:23" ht="48" hidden="1" customHeight="1" x14ac:dyDescent="0.45">
      <c r="B7" s="7"/>
      <c r="C7" s="7"/>
      <c r="D7" s="9" t="s">
        <v>2</v>
      </c>
      <c r="E7" s="9" t="s">
        <v>3</v>
      </c>
      <c r="F7" s="45">
        <f>F3</f>
        <v>45912</v>
      </c>
      <c r="G7" s="74" t="s">
        <v>12</v>
      </c>
      <c r="H7" s="75"/>
      <c r="I7" s="76"/>
      <c r="J7" s="11"/>
      <c r="K7" s="12"/>
      <c r="L7" s="13"/>
      <c r="M7" s="12"/>
      <c r="N7" s="13"/>
      <c r="O7" s="14"/>
      <c r="P7" s="15">
        <f>F3</f>
        <v>45912</v>
      </c>
      <c r="Q7" s="77" t="s">
        <v>13</v>
      </c>
      <c r="R7" s="78"/>
      <c r="S7" s="78"/>
      <c r="T7" s="78"/>
      <c r="U7" s="79"/>
      <c r="V7" s="46"/>
      <c r="W7" s="5"/>
    </row>
    <row r="8" spans="1:23" s="6" customFormat="1" ht="47.25" hidden="1" customHeight="1" x14ac:dyDescent="0.35">
      <c r="A8" s="1"/>
      <c r="B8" s="39"/>
      <c r="C8" s="40"/>
      <c r="D8" s="47">
        <f>EDATE($F$7, -12 * 12)+1</f>
        <v>41530</v>
      </c>
      <c r="E8" s="48">
        <f>EDATE($F$7, -12 * 10)</f>
        <v>42259</v>
      </c>
      <c r="F8" s="49" t="s">
        <v>14</v>
      </c>
      <c r="G8" s="50">
        <f>EDATE($F$7, -12 * 14)+1</f>
        <v>40799</v>
      </c>
      <c r="H8" s="51">
        <f>EDATE($F$7, -12 * 12)</f>
        <v>41529</v>
      </c>
      <c r="I8" s="49" t="s">
        <v>15</v>
      </c>
      <c r="J8" s="13">
        <v>29469</v>
      </c>
      <c r="K8" s="12">
        <v>31659</v>
      </c>
      <c r="L8" s="13">
        <v>26912</v>
      </c>
      <c r="M8" s="12">
        <v>29102</v>
      </c>
      <c r="N8" s="13">
        <v>23625</v>
      </c>
      <c r="O8" s="12">
        <v>26911</v>
      </c>
      <c r="P8" s="49" t="s">
        <v>16</v>
      </c>
      <c r="Q8" s="13">
        <v>40791</v>
      </c>
      <c r="R8" s="12">
        <v>41886</v>
      </c>
      <c r="S8" s="13">
        <v>39696</v>
      </c>
      <c r="T8" s="12">
        <v>40790</v>
      </c>
      <c r="U8" s="49" t="s">
        <v>17</v>
      </c>
      <c r="V8" s="52"/>
      <c r="W8" s="5"/>
    </row>
    <row r="9" spans="1:23" s="6" customFormat="1" ht="39.75" hidden="1" customHeight="1" x14ac:dyDescent="0.35">
      <c r="A9" s="1"/>
      <c r="B9" s="53"/>
      <c r="C9" s="40"/>
      <c r="D9" s="54">
        <f>D8</f>
        <v>41530</v>
      </c>
      <c r="E9" s="54">
        <f>E8</f>
        <v>42259</v>
      </c>
      <c r="F9" s="55" t="str">
        <f>IF(AND($C$5&gt;=D9,$C$5&lt;=E9),"MİNİK"," ")</f>
        <v xml:space="preserve"> </v>
      </c>
      <c r="G9" s="56">
        <f>G8</f>
        <v>40799</v>
      </c>
      <c r="H9" s="56">
        <f>H8</f>
        <v>41529</v>
      </c>
      <c r="I9" s="57" t="str">
        <f>IF(AND($C$5&gt;=G9,$C$5&lt;=H9),"YILDIZ"," ")</f>
        <v xml:space="preserve"> </v>
      </c>
      <c r="J9" s="58">
        <f t="shared" ref="J9:O9" si="0">J8</f>
        <v>29469</v>
      </c>
      <c r="K9" s="58">
        <f t="shared" si="0"/>
        <v>31659</v>
      </c>
      <c r="L9" s="58">
        <f t="shared" si="0"/>
        <v>26912</v>
      </c>
      <c r="M9" s="58">
        <f t="shared" si="0"/>
        <v>29102</v>
      </c>
      <c r="N9" s="58">
        <f t="shared" si="0"/>
        <v>23625</v>
      </c>
      <c r="O9" s="58">
        <f t="shared" si="0"/>
        <v>26911</v>
      </c>
      <c r="P9" s="59" t="str">
        <f>IF(AND($C$5&gt;=J9,$C$5&lt;=K9),"GNC VETERAN",IF(AND($C$5&gt;=L9,$C$5&lt;=M9),"VETERAN",IF(AND($C$5&gt;=N9,$C$5&lt;=O9),"BYK VETERAN"," - ")))</f>
        <v xml:space="preserve"> - </v>
      </c>
      <c r="Q9" s="58">
        <f>Q8</f>
        <v>40791</v>
      </c>
      <c r="R9" s="58">
        <f>R8</f>
        <v>41886</v>
      </c>
      <c r="S9" s="58">
        <f>S8</f>
        <v>39696</v>
      </c>
      <c r="T9" s="58">
        <f>T8</f>
        <v>40790</v>
      </c>
      <c r="U9" s="60" t="str">
        <f>IF(AND($C$5&gt;=Q9,$C$5&lt;=R9),"U10 WAIKRU",IF(AND($C$5&gt;=S9,$C$5&lt;=T9),"11-13 WAIKRU"," - "))</f>
        <v xml:space="preserve"> - </v>
      </c>
      <c r="V9" s="52"/>
      <c r="W9" s="5"/>
    </row>
    <row r="10" spans="1:23" s="6" customFormat="1" ht="18.75" hidden="1" customHeight="1" x14ac:dyDescent="0.35">
      <c r="A10" s="1"/>
      <c r="B10" s="39"/>
      <c r="C10" s="40"/>
      <c r="D10" s="41"/>
      <c r="E10" s="41"/>
      <c r="F10" s="42"/>
      <c r="G10" s="41"/>
      <c r="H10" s="41"/>
      <c r="I10" s="42"/>
      <c r="J10" s="43"/>
      <c r="K10" s="43"/>
      <c r="L10" s="43"/>
      <c r="M10" s="43"/>
      <c r="N10" s="43"/>
      <c r="O10" s="43"/>
      <c r="P10" s="44"/>
      <c r="Q10" s="44"/>
      <c r="R10" s="44"/>
      <c r="S10" s="44"/>
      <c r="T10" s="44"/>
      <c r="U10" s="44"/>
      <c r="V10" s="52"/>
      <c r="W10" s="5"/>
    </row>
    <row r="11" spans="1:23" s="6" customFormat="1" ht="36" customHeight="1" x14ac:dyDescent="0.4">
      <c r="A11" s="1"/>
      <c r="B11" s="63" t="s">
        <v>18</v>
      </c>
      <c r="C11" s="63"/>
      <c r="D11" s="63"/>
      <c r="E11" s="63"/>
      <c r="F11" s="63"/>
      <c r="G11" s="61"/>
      <c r="H11" s="61"/>
      <c r="I11" s="64" t="s">
        <v>19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U11" s="3"/>
      <c r="V11" s="3"/>
      <c r="W11" s="5"/>
    </row>
    <row r="12" spans="1:23" s="6" customFormat="1" ht="20.25" customHeight="1" thickBot="1" x14ac:dyDescent="0.45">
      <c r="A12" s="1"/>
      <c r="B12" s="63"/>
      <c r="C12" s="63"/>
      <c r="D12" s="63"/>
      <c r="E12" s="63"/>
      <c r="F12" s="63"/>
      <c r="G12" s="62"/>
      <c r="H12" s="62"/>
      <c r="I12" s="66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3"/>
      <c r="U12" s="3"/>
      <c r="V12" s="3"/>
      <c r="W12" s="5"/>
    </row>
    <row r="13" spans="1:23" ht="18.7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3" ht="39.75" customHeight="1" x14ac:dyDescent="0.4"/>
    <row r="15" spans="1:23" ht="54.75" customHeight="1" x14ac:dyDescent="0.4"/>
    <row r="16" spans="1:23" ht="53.25" customHeight="1" x14ac:dyDescent="0.4"/>
  </sheetData>
  <sheetProtection algorithmName="SHA-512" hashValue="py3UEbVSvvxvq/KCU0dFPFLH2/WvlmfGcUwtT37jc2yIZOpeGHQHJiOep+gJyQoG+bcRRYCuEx0+sbZvOE4NcA==" saltValue="SjH97wiyC/PDAaK3GY2cuA==" spinCount="100000" sheet="1" objects="1" scenarios="1"/>
  <protectedRanges>
    <protectedRange sqref="B8:B10 B5:B6" name="Aralık1"/>
  </protectedRanges>
  <mergeCells count="7">
    <mergeCell ref="B11:F12"/>
    <mergeCell ref="I11:S12"/>
    <mergeCell ref="B2:S2"/>
    <mergeCell ref="G3:I3"/>
    <mergeCell ref="Q3:S3"/>
    <mergeCell ref="G7:I7"/>
    <mergeCell ref="Q7:U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2025YASMATIK TÜRKİYE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Erdogan Aydin</dc:creator>
  <cp:lastModifiedBy>Erdogan Aydin</cp:lastModifiedBy>
  <dcterms:created xsi:type="dcterms:W3CDTF">2025-02-04T21:36:41Z</dcterms:created>
  <dcterms:modified xsi:type="dcterms:W3CDTF">2025-02-25T15:01:35Z</dcterms:modified>
</cp:coreProperties>
</file>