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3777ecc3a93030a/Belgeler/"/>
    </mc:Choice>
  </mc:AlternateContent>
  <xr:revisionPtr revIDLastSave="4" documentId="8_{AE15614B-C554-4441-BC63-8BB03261AC26}" xr6:coauthVersionLast="47" xr6:coauthVersionMax="47" xr10:uidLastSave="{0248DA0A-0EAC-42DF-B249-4846B221084E}"/>
  <workbookProtection workbookAlgorithmName="SHA-512" workbookHashValue="P4iHSeMmGePwfZwAPLvaEaH980CId8kRsVAEgY+cec3L9PuENtnVFSaY03FR3dkr7gyYKquvT7lZBO6dr9I1IQ==" workbookSaltValue="3X/2qZs3lM1pdHCQp8bEBA==" workbookSpinCount="100000" lockStructure="1"/>
  <bookViews>
    <workbookView xWindow="-110" yWindow="-110" windowWidth="19420" windowHeight="11500" xr2:uid="{77E8E246-DC05-46E7-8637-BA6B86BF7F4A}"/>
  </bookViews>
  <sheets>
    <sheet name="MINIK-YILDI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1" l="1"/>
  <c r="O9" i="1"/>
  <c r="N9" i="1"/>
  <c r="M9" i="1"/>
  <c r="L9" i="1"/>
  <c r="K9" i="1"/>
  <c r="J9" i="1"/>
  <c r="E9" i="1"/>
  <c r="D9" i="1"/>
  <c r="H8" i="1"/>
  <c r="H9" i="1" s="1"/>
  <c r="G8" i="1"/>
  <c r="G9" i="1" s="1"/>
  <c r="E8" i="1"/>
  <c r="D8" i="1"/>
  <c r="O5" i="1"/>
  <c r="N5" i="1"/>
  <c r="H5" i="1"/>
  <c r="G5" i="1"/>
  <c r="E5" i="1"/>
  <c r="D5" i="1"/>
  <c r="C5" i="1"/>
  <c r="U9" i="1" s="1"/>
  <c r="R4" i="1"/>
  <c r="R5" i="1" s="1"/>
  <c r="Q4" i="1"/>
  <c r="Q5" i="1" s="1"/>
  <c r="O4" i="1"/>
  <c r="N4" i="1"/>
  <c r="H4" i="1"/>
  <c r="G4" i="1"/>
  <c r="E4" i="1"/>
  <c r="D4" i="1"/>
  <c r="F9" i="1" l="1"/>
  <c r="I9" i="1"/>
  <c r="F5" i="1"/>
  <c r="P5" i="1"/>
  <c r="S5" i="1"/>
</calcChain>
</file>

<file path=xl/sharedStrings.xml><?xml version="1.0" encoding="utf-8"?>
<sst xmlns="http://schemas.openxmlformats.org/spreadsheetml/2006/main" count="23" uniqueCount="21">
  <si>
    <t>TMF ÇOCUKLAR  2025 YAŞ DİVİZYON HESABI</t>
  </si>
  <si>
    <t>xl protect: ea/ G-Q</t>
  </si>
  <si>
    <t>GÜN + 1 - ÜST YIL</t>
  </si>
  <si>
    <t>GÜN - ALT YIL</t>
  </si>
  <si>
    <t xml:space="preserve">SARIKAMIŞ TÜRKİYE MİNİK YILDIZ ŞAMPİYONASI TARİHİ BAZ ALINMIŞTIR </t>
  </si>
  <si>
    <t>DÜNYA ŞAMPİYONASI TARİHİ REFERERANS ALINMIŞTIR</t>
  </si>
  <si>
    <t>D.O.B</t>
  </si>
  <si>
    <t>FORMUL</t>
  </si>
  <si>
    <t>ALT GENÇ</t>
  </si>
  <si>
    <t>BİLGİSAYARDA KULLANINIZ</t>
  </si>
  <si>
    <t>U23
(17-23 YEARS)</t>
  </si>
  <si>
    <t>ELITE
(17-40 YEARS)</t>
  </si>
  <si>
    <r>
      <rPr>
        <b/>
        <sz val="12"/>
        <color theme="1"/>
        <rFont val="Aptos Narrow"/>
        <family val="2"/>
        <scheme val="minor"/>
      </rPr>
      <t>DOĞUM TARİHİNİ LÜTFEN ARAYA ( . ) veya ( / ) koyarak</t>
    </r>
    <r>
      <rPr>
        <b/>
        <sz val="14"/>
        <color theme="1"/>
        <rFont val="Aptos Narrow"/>
        <family val="2"/>
        <charset val="162"/>
        <scheme val="minor"/>
      </rPr>
      <t xml:space="preserve"> GÜN.AY.YIL , GÜN/AY/YIL ŞEKLİNDE YAZINIZ   </t>
    </r>
  </si>
  <si>
    <t>TÜRKİYE MİNİK YILDIZ ŞAMPİYONASI</t>
  </si>
  <si>
    <t>BİLGİSAYARDA KULLANININIZ - TELEFONLARDA HATA VEREBİLİR</t>
  </si>
  <si>
    <t>MİNİK</t>
  </si>
  <si>
    <t>YILDIZ</t>
  </si>
  <si>
    <t>WAIKRU</t>
  </si>
  <si>
    <t xml:space="preserve"> </t>
  </si>
  <si>
    <t>USE ON PC-LAPTOP ETC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</si>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</sst>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charset val="162"/>
      <scheme val="minor"/>
    </font>
    <font>
      <sz val="12"/>
      <color theme="1"/>
      <name val="Aptos Narrow"/>
      <family val="2"/>
      <charset val="162"/>
      <scheme val="minor"/>
    </font>
    <font>
      <b/>
      <sz val="16"/>
      <color theme="1"/>
      <name val="Aptos Narrow"/>
      <family val="2"/>
      <charset val="16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charset val="162"/>
      <scheme val="minor"/>
    </font>
    <font>
      <b/>
      <sz val="12"/>
      <color theme="0"/>
      <name val="Aptos Narrow"/>
      <family val="2"/>
      <charset val="162"/>
      <scheme val="minor"/>
    </font>
    <font>
      <b/>
      <sz val="9"/>
      <color theme="0"/>
      <name val="Aptos Narrow"/>
      <family val="2"/>
      <charset val="162"/>
      <scheme val="minor"/>
    </font>
    <font>
      <sz val="14"/>
      <color theme="1"/>
      <name val="Aptos Narrow"/>
      <family val="2"/>
      <charset val="162"/>
      <scheme val="minor"/>
    </font>
    <font>
      <sz val="10"/>
      <name val="Arial Tur"/>
      <charset val="162"/>
    </font>
    <font>
      <sz val="14"/>
      <name val="Aptos Narrow"/>
      <family val="2"/>
      <charset val="162"/>
      <scheme val="minor"/>
    </font>
    <font>
      <b/>
      <sz val="8"/>
      <color theme="0"/>
      <name val="Aptos Narrow"/>
      <family val="2"/>
      <charset val="162"/>
      <scheme val="minor"/>
    </font>
    <font>
      <b/>
      <sz val="36"/>
      <color theme="1"/>
      <name val="Aptos Narrow"/>
      <family val="2"/>
      <charset val="162"/>
      <scheme val="minor"/>
    </font>
    <font>
      <b/>
      <sz val="14"/>
      <color rgb="FFFF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22"/>
      <color theme="0"/>
      <name val="Aptos Narrow"/>
      <family val="2"/>
      <charset val="162"/>
      <scheme val="minor"/>
    </font>
    <font>
      <b/>
      <sz val="22"/>
      <name val="Aptos Narrow"/>
      <family val="2"/>
      <charset val="162"/>
      <scheme val="minor"/>
    </font>
    <font>
      <b/>
      <sz val="20"/>
      <name val="Aptos Narrow"/>
      <family val="2"/>
      <charset val="16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charset val="162"/>
      <scheme val="minor"/>
    </font>
    <font>
      <b/>
      <sz val="14"/>
      <color theme="0"/>
      <name val="Aptos Narrow"/>
      <family val="2"/>
      <charset val="162"/>
      <scheme val="minor"/>
    </font>
    <font>
      <b/>
      <sz val="16"/>
      <name val="Aptos Narrow"/>
      <family val="2"/>
      <charset val="162"/>
      <scheme val="minor"/>
    </font>
    <font>
      <b/>
      <sz val="16"/>
      <color theme="0"/>
      <name val="Aptos Narrow"/>
      <family val="2"/>
      <charset val="162"/>
      <scheme val="minor"/>
    </font>
    <font>
      <b/>
      <sz val="12"/>
      <color indexed="8"/>
      <name val="Calibri"/>
      <family val="2"/>
      <charset val="162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0" fillId="2" borderId="0" xfId="0" applyFill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14" fontId="2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14" fontId="3" fillId="0" borderId="0" xfId="0" applyNumberFormat="1" applyFont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 wrapText="1"/>
    </xf>
    <xf numFmtId="14" fontId="6" fillId="3" borderId="4" xfId="0" applyNumberFormat="1" applyFont="1" applyFill="1" applyBorder="1" applyAlignment="1">
      <alignment horizontal="center" vertical="center" wrapText="1"/>
    </xf>
    <xf numFmtId="14" fontId="6" fillId="3" borderId="5" xfId="0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/>
    </xf>
    <xf numFmtId="14" fontId="9" fillId="0" borderId="6" xfId="1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14" fontId="9" fillId="0" borderId="4" xfId="1" applyNumberFormat="1" applyFont="1" applyBorder="1" applyAlignment="1">
      <alignment horizontal="center" vertical="center"/>
    </xf>
    <xf numFmtId="14" fontId="10" fillId="4" borderId="3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4" fontId="7" fillId="5" borderId="7" xfId="0" applyNumberFormat="1" applyFont="1" applyFill="1" applyBorder="1" applyAlignment="1">
      <alignment horizontal="center" vertical="center"/>
    </xf>
    <xf numFmtId="14" fontId="9" fillId="5" borderId="8" xfId="1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/>
    </xf>
    <xf numFmtId="14" fontId="9" fillId="3" borderId="11" xfId="1" applyNumberFormat="1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14" fontId="7" fillId="6" borderId="12" xfId="0" applyNumberFormat="1" applyFont="1" applyFill="1" applyBorder="1" applyAlignment="1">
      <alignment horizontal="center" vertical="center"/>
    </xf>
    <xf numFmtId="14" fontId="9" fillId="6" borderId="11" xfId="1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14" fontId="7" fillId="7" borderId="10" xfId="0" applyNumberFormat="1" applyFont="1" applyFill="1" applyBorder="1" applyAlignment="1">
      <alignment horizontal="center" vertical="center"/>
    </xf>
    <xf numFmtId="14" fontId="9" fillId="7" borderId="11" xfId="1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14" fontId="15" fillId="8" borderId="6" xfId="0" applyNumberFormat="1" applyFont="1" applyFill="1" applyBorder="1" applyAlignment="1" applyProtection="1">
      <alignment horizontal="center" vertical="center"/>
      <protection locked="0"/>
    </xf>
    <xf numFmtId="1" fontId="7" fillId="5" borderId="2" xfId="0" applyNumberFormat="1" applyFont="1" applyFill="1" applyBorder="1" applyAlignment="1">
      <alignment horizontal="center" vertical="center"/>
    </xf>
    <xf numFmtId="1" fontId="7" fillId="5" borderId="8" xfId="0" applyNumberFormat="1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" fontId="7" fillId="3" borderId="13" xfId="0" applyNumberFormat="1" applyFont="1" applyFill="1" applyBorder="1" applyAlignment="1">
      <alignment horizontal="center" vertical="center"/>
    </xf>
    <xf numFmtId="1" fontId="7" fillId="6" borderId="14" xfId="0" applyNumberFormat="1" applyFont="1" applyFill="1" applyBorder="1" applyAlignment="1">
      <alignment horizontal="center" vertical="center"/>
    </xf>
    <xf numFmtId="1" fontId="7" fillId="6" borderId="2" xfId="0" applyNumberFormat="1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/>
    </xf>
    <xf numFmtId="1" fontId="7" fillId="7" borderId="13" xfId="0" applyNumberFormat="1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14" fontId="15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4" fontId="14" fillId="9" borderId="0" xfId="0" applyNumberFormat="1" applyFont="1" applyFill="1" applyAlignment="1">
      <alignment horizontal="center" vertical="center" wrapText="1"/>
    </xf>
    <xf numFmtId="14" fontId="4" fillId="0" borderId="0" xfId="0" applyNumberFormat="1" applyFont="1"/>
    <xf numFmtId="14" fontId="10" fillId="10" borderId="3" xfId="0" applyNumberFormat="1" applyFont="1" applyFill="1" applyBorder="1" applyAlignment="1">
      <alignment horizontal="center" vertical="center" wrapText="1"/>
    </xf>
    <xf numFmtId="14" fontId="6" fillId="10" borderId="4" xfId="0" applyNumberFormat="1" applyFont="1" applyFill="1" applyBorder="1" applyAlignment="1">
      <alignment horizontal="center" vertical="center" wrapText="1"/>
    </xf>
    <xf numFmtId="14" fontId="6" fillId="10" borderId="5" xfId="0" applyNumberFormat="1" applyFont="1" applyFill="1" applyBorder="1" applyAlignment="1">
      <alignment horizontal="center" vertical="center" wrapText="1"/>
    </xf>
    <xf numFmtId="14" fontId="6" fillId="10" borderId="3" xfId="0" applyNumberFormat="1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vertical="center" wrapText="1"/>
    </xf>
    <xf numFmtId="0" fontId="1" fillId="0" borderId="15" xfId="0" applyFont="1" applyBorder="1" applyAlignment="1">
      <alignment horizontal="center"/>
    </xf>
    <xf numFmtId="14" fontId="4" fillId="9" borderId="0" xfId="0" applyNumberFormat="1" applyFont="1" applyFill="1" applyAlignment="1">
      <alignment horizontal="center" vertical="center" wrapText="1"/>
    </xf>
    <xf numFmtId="14" fontId="7" fillId="12" borderId="7" xfId="0" applyNumberFormat="1" applyFont="1" applyFill="1" applyBorder="1" applyAlignment="1">
      <alignment horizontal="center" vertical="center"/>
    </xf>
    <xf numFmtId="14" fontId="9" fillId="12" borderId="2" xfId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4" fontId="7" fillId="13" borderId="6" xfId="0" applyNumberFormat="1" applyFont="1" applyFill="1" applyBorder="1" applyAlignment="1">
      <alignment horizontal="center" vertical="center"/>
    </xf>
    <xf numFmtId="14" fontId="9" fillId="13" borderId="6" xfId="1" applyNumberFormat="1" applyFont="1" applyFill="1" applyBorder="1" applyAlignment="1">
      <alignment horizontal="center" vertical="center"/>
    </xf>
    <xf numFmtId="14" fontId="9" fillId="11" borderId="0" xfId="1" applyNumberFormat="1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/>
    </xf>
    <xf numFmtId="0" fontId="21" fillId="12" borderId="6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21" fillId="1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 wrapText="1"/>
    </xf>
    <xf numFmtId="0" fontId="7" fillId="11" borderId="16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14" fontId="23" fillId="0" borderId="0" xfId="0" applyNumberFormat="1" applyFont="1" applyAlignment="1">
      <alignment horizontal="left" vertical="center" wrapText="1"/>
    </xf>
    <xf numFmtId="0" fontId="19" fillId="14" borderId="1" xfId="0" applyFont="1" applyFill="1" applyBorder="1" applyAlignment="1">
      <alignment vertical="center" wrapText="1"/>
    </xf>
    <xf numFmtId="0" fontId="19" fillId="14" borderId="17" xfId="0" applyFont="1" applyFill="1" applyBorder="1" applyAlignment="1">
      <alignment vertical="center" wrapText="1"/>
    </xf>
    <xf numFmtId="0" fontId="19" fillId="14" borderId="18" xfId="0" applyFont="1" applyFill="1" applyBorder="1" applyAlignment="1">
      <alignment vertical="center" wrapText="1"/>
    </xf>
    <xf numFmtId="0" fontId="19" fillId="14" borderId="19" xfId="0" applyFont="1" applyFill="1" applyBorder="1" applyAlignment="1">
      <alignment vertical="center" wrapText="1"/>
    </xf>
  </cellXfs>
  <cellStyles count="2">
    <cellStyle name="Normal" xfId="0" builtinId="0"/>
    <cellStyle name="Normal 2" xfId="1" xr:uid="{820B1C5A-6336-41F8-9145-1F41C26874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425450</xdr:colOff>
      <xdr:row>2</xdr:row>
      <xdr:rowOff>25400</xdr:rowOff>
    </xdr:from>
    <xdr:to>
      <xdr:col>1</xdr:col>
      <xdr:colOff>1041400</xdr:colOff>
      <xdr:row>3</xdr:row>
      <xdr:rowOff>40075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ECB71A-2B3B-4086-9C31-3838889360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" y="577850"/>
          <a:ext cx="615950" cy="624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E575-9E8C-4734-B003-9843A4C42F57}">
  <dimension ref="A1:W16"/>
  <sheetViews>
    <sheetView showGridLines="0" tabSelected="1" zoomScaleNormal="100" workbookViewId="0">
      <selection activeCell="F4" sqref="F4"/>
    </sheetView>
  </sheetViews>
  <sheetFormatPr defaultColWidth="9.1796875" defaultRowHeight="16" x14ac:dyDescent="0.4"/>
  <cols>
    <col min="1" max="1" width="9.1796875" style="1" customWidth="1"/>
    <col min="2" max="2" width="22.90625" style="2" bestFit="1" customWidth="1"/>
    <col min="3" max="3" width="22.81640625" style="2" hidden="1" customWidth="1"/>
    <col min="4" max="4" width="19.26953125" style="2" hidden="1" customWidth="1"/>
    <col min="5" max="5" width="20.1796875" style="2" hidden="1" customWidth="1"/>
    <col min="6" max="6" width="21.36328125" style="3" customWidth="1"/>
    <col min="7" max="7" width="17.1796875" style="4" hidden="1" customWidth="1"/>
    <col min="8" max="8" width="16.54296875" style="4" hidden="1" customWidth="1"/>
    <col min="9" max="9" width="18.1796875" style="3" bestFit="1" customWidth="1"/>
    <col min="10" max="15" width="13.26953125" style="3" hidden="1" customWidth="1"/>
    <col min="16" max="16" width="16.26953125" style="3" hidden="1" customWidth="1"/>
    <col min="17" max="18" width="13.26953125" style="3" hidden="1" customWidth="1"/>
    <col min="19" max="19" width="19.54296875" style="3" hidden="1" customWidth="1"/>
    <col min="20" max="20" width="4.08984375" style="3" hidden="1" customWidth="1"/>
    <col min="21" max="21" width="19.81640625" style="3" hidden="1" customWidth="1"/>
    <col min="22" max="22" width="5.26953125" style="3" hidden="1" customWidth="1"/>
    <col min="23" max="23" width="10.1796875" style="3" customWidth="1"/>
    <col min="24" max="24" width="10.26953125" style="4" customWidth="1"/>
    <col min="25" max="25" width="10.81640625" style="4" customWidth="1"/>
    <col min="26" max="16384" width="9.1796875" style="4"/>
  </cols>
  <sheetData>
    <row r="1" spans="1:23" ht="21" customHeight="1" thickBot="1" x14ac:dyDescent="0.45"/>
    <row r="2" spans="1:23" ht="22.5" customHeight="1" thickBot="1" x14ac:dyDescent="0.45"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6"/>
      <c r="V2" s="7"/>
    </row>
    <row r="3" spans="1:23" ht="48" customHeight="1" thickBot="1" x14ac:dyDescent="0.45">
      <c r="B3"/>
      <c r="C3" s="8" t="s">
        <v>1</v>
      </c>
      <c r="D3" s="9" t="s">
        <v>2</v>
      </c>
      <c r="E3" s="9" t="s">
        <v>3</v>
      </c>
      <c r="F3" s="10">
        <v>45895</v>
      </c>
      <c r="G3" s="11" t="s">
        <v>4</v>
      </c>
      <c r="H3" s="12"/>
      <c r="I3" s="13"/>
      <c r="J3" s="14"/>
      <c r="K3" s="15"/>
      <c r="L3" s="16"/>
      <c r="M3" s="15"/>
      <c r="N3" s="16"/>
      <c r="O3" s="17"/>
      <c r="P3" s="18">
        <v>45799</v>
      </c>
      <c r="Q3" s="19" t="s">
        <v>5</v>
      </c>
      <c r="R3" s="20"/>
      <c r="S3" s="21"/>
    </row>
    <row r="4" spans="1:23" s="7" customFormat="1" ht="48" thickBot="1" x14ac:dyDescent="0.4">
      <c r="A4" s="1"/>
      <c r="B4" s="22" t="s">
        <v>6</v>
      </c>
      <c r="C4" s="23" t="s">
        <v>7</v>
      </c>
      <c r="D4" s="24">
        <f>EDATE($F$3, -12 * 16)+1</f>
        <v>40052</v>
      </c>
      <c r="E4" s="25">
        <f>EDATE($F$3, -12 * 14)</f>
        <v>40781</v>
      </c>
      <c r="F4" s="26" t="s">
        <v>8</v>
      </c>
      <c r="G4" s="27">
        <f>EDATE($F$3, -12 * 18)+1</f>
        <v>39321</v>
      </c>
      <c r="H4" s="28">
        <f>EDATE($F$3, -12 * 16)</f>
        <v>40051</v>
      </c>
      <c r="I4" s="29" t="s">
        <v>9</v>
      </c>
      <c r="N4" s="30">
        <f>EDATE($P$3, -12 * 24)+1</f>
        <v>37034</v>
      </c>
      <c r="O4" s="31">
        <f>EDATE($P$3, -12 * 17)</f>
        <v>39590</v>
      </c>
      <c r="P4" s="32" t="s">
        <v>10</v>
      </c>
      <c r="Q4" s="33">
        <f>EDATE($P$3, -12 * 41)+1</f>
        <v>30825</v>
      </c>
      <c r="R4" s="34">
        <f>EDATE($P$3, -12 * 17)</f>
        <v>39590</v>
      </c>
      <c r="S4" s="35" t="s">
        <v>11</v>
      </c>
      <c r="T4" s="6"/>
      <c r="U4" s="6"/>
    </row>
    <row r="5" spans="1:23" s="7" customFormat="1" ht="42.75" customHeight="1" thickBot="1" x14ac:dyDescent="0.4">
      <c r="A5" s="1"/>
      <c r="B5" s="36">
        <v>40782</v>
      </c>
      <c r="C5" s="23">
        <f>IF(B5="","",B5)</f>
        <v>40782</v>
      </c>
      <c r="D5" s="37">
        <f>D4</f>
        <v>40052</v>
      </c>
      <c r="E5" s="38">
        <f>E4</f>
        <v>40781</v>
      </c>
      <c r="F5" s="39" t="str">
        <f>IF(AND($C$5&gt;=D5,$C$5&lt;=E5),"U 15"," ")</f>
        <v xml:space="preserve"> </v>
      </c>
      <c r="G5" s="40">
        <f>G4</f>
        <v>39321</v>
      </c>
      <c r="H5" s="40">
        <f>H4</f>
        <v>40051</v>
      </c>
      <c r="I5" s="39" t="s">
        <v>20</v>
      </c>
      <c r="N5" s="41">
        <f>N4</f>
        <v>37034</v>
      </c>
      <c r="O5" s="42">
        <f>O4</f>
        <v>39590</v>
      </c>
      <c r="P5" s="43" t="str">
        <f>IF(AND($C$5&gt;=N5,$C$5&lt;=O5),"U 23"," ")</f>
        <v xml:space="preserve"> </v>
      </c>
      <c r="Q5" s="44">
        <f>Q4</f>
        <v>30825</v>
      </c>
      <c r="R5" s="44">
        <f>R4</f>
        <v>39590</v>
      </c>
      <c r="S5" s="45" t="str">
        <f>IF(AND($C$5&gt;=Q5,$C$5&lt;=R5),"ELITE"," ")</f>
        <v xml:space="preserve"> </v>
      </c>
      <c r="T5" s="6"/>
      <c r="U5" s="6"/>
    </row>
    <row r="6" spans="1:23" s="7" customFormat="1" ht="6" customHeight="1" thickBot="1" x14ac:dyDescent="0.45">
      <c r="A6" s="1"/>
      <c r="B6" s="46"/>
      <c r="C6" s="47"/>
      <c r="D6" s="48"/>
      <c r="E6" s="48"/>
      <c r="F6" s="49"/>
      <c r="G6" s="48"/>
      <c r="H6" s="48"/>
      <c r="I6" s="49"/>
      <c r="J6" s="50"/>
      <c r="K6" s="50"/>
      <c r="L6" s="50"/>
      <c r="M6" s="50"/>
      <c r="N6" s="50"/>
      <c r="O6" s="50"/>
      <c r="P6" s="51"/>
      <c r="Q6" s="51"/>
      <c r="R6" s="51"/>
      <c r="S6" s="51"/>
      <c r="T6" s="3"/>
      <c r="U6" s="3"/>
      <c r="V6" s="3"/>
      <c r="W6" s="6"/>
    </row>
    <row r="7" spans="1:23" ht="48" customHeight="1" thickBot="1" x14ac:dyDescent="0.5">
      <c r="B7" s="52" t="s">
        <v>12</v>
      </c>
      <c r="C7" s="53"/>
      <c r="D7" s="9" t="s">
        <v>2</v>
      </c>
      <c r="E7" s="9" t="s">
        <v>3</v>
      </c>
      <c r="F7" s="54">
        <v>45895</v>
      </c>
      <c r="G7" s="55" t="s">
        <v>13</v>
      </c>
      <c r="H7" s="56"/>
      <c r="I7" s="57"/>
      <c r="J7" s="14"/>
      <c r="K7" s="15"/>
      <c r="L7" s="16"/>
      <c r="M7" s="15"/>
      <c r="N7" s="16"/>
      <c r="O7" s="17"/>
      <c r="P7" s="58" t="s">
        <v>14</v>
      </c>
      <c r="Q7" s="58"/>
      <c r="R7" s="58"/>
      <c r="S7" s="58"/>
      <c r="T7" s="59"/>
      <c r="U7" s="59"/>
      <c r="V7" s="60"/>
      <c r="W7" s="6"/>
    </row>
    <row r="8" spans="1:23" s="7" customFormat="1" ht="47.25" customHeight="1" thickBot="1" x14ac:dyDescent="0.4">
      <c r="A8" s="1"/>
      <c r="B8" s="61"/>
      <c r="C8" s="47"/>
      <c r="D8" s="62">
        <f>EDATE($F$7, -12 * 12)+1</f>
        <v>41513</v>
      </c>
      <c r="E8" s="63">
        <f>EDATE($F$7, -12 * 10)</f>
        <v>42242</v>
      </c>
      <c r="F8" s="64" t="s">
        <v>15</v>
      </c>
      <c r="G8" s="65">
        <f>EDATE($F$7, -12 * 14)+1</f>
        <v>40782</v>
      </c>
      <c r="H8" s="66">
        <f>EDATE($F$7, -12 * 12)</f>
        <v>41512</v>
      </c>
      <c r="I8" s="64" t="s">
        <v>16</v>
      </c>
      <c r="J8" s="16">
        <v>29469</v>
      </c>
      <c r="K8" s="15">
        <v>31659</v>
      </c>
      <c r="L8" s="16">
        <v>26912</v>
      </c>
      <c r="M8" s="15">
        <v>29102</v>
      </c>
      <c r="N8" s="16">
        <v>23625</v>
      </c>
      <c r="O8" s="17">
        <v>26911</v>
      </c>
      <c r="P8" s="58"/>
      <c r="Q8" s="58"/>
      <c r="R8" s="58"/>
      <c r="S8" s="58"/>
      <c r="T8" s="67">
        <v>40790</v>
      </c>
      <c r="U8" s="68" t="s">
        <v>17</v>
      </c>
      <c r="V8" s="69"/>
      <c r="W8" s="6"/>
    </row>
    <row r="9" spans="1:23" s="7" customFormat="1" ht="39.75" customHeight="1" thickBot="1" x14ac:dyDescent="0.4">
      <c r="A9" s="1"/>
      <c r="B9" s="61"/>
      <c r="C9" s="47"/>
      <c r="D9" s="70">
        <f>D8</f>
        <v>41513</v>
      </c>
      <c r="E9" s="70">
        <f>E8</f>
        <v>42242</v>
      </c>
      <c r="F9" s="71" t="str">
        <f>IF(AND($C$5&gt;=D9,$C$5&lt;=E9),"U 11"," ")</f>
        <v xml:space="preserve"> </v>
      </c>
      <c r="G9" s="72">
        <f>G8</f>
        <v>40782</v>
      </c>
      <c r="H9" s="72">
        <f>H8</f>
        <v>41512</v>
      </c>
      <c r="I9" s="73" t="str">
        <f>IF(AND($C$5&gt;=G9,$C$5&lt;=H9),"U 13"," ")</f>
        <v>U 13</v>
      </c>
      <c r="J9" s="74">
        <f t="shared" ref="J9:O9" si="0">J8</f>
        <v>29469</v>
      </c>
      <c r="K9" s="74">
        <f t="shared" si="0"/>
        <v>31659</v>
      </c>
      <c r="L9" s="74">
        <f t="shared" si="0"/>
        <v>26912</v>
      </c>
      <c r="M9" s="74">
        <f t="shared" si="0"/>
        <v>29102</v>
      </c>
      <c r="N9" s="74">
        <f t="shared" si="0"/>
        <v>23625</v>
      </c>
      <c r="O9" s="75">
        <f t="shared" si="0"/>
        <v>26911</v>
      </c>
      <c r="P9" s="76"/>
      <c r="Q9" s="76"/>
      <c r="R9" s="76"/>
      <c r="S9" s="76"/>
      <c r="T9" s="77">
        <f>T8</f>
        <v>40790</v>
      </c>
      <c r="U9" s="78" t="str">
        <f>IF(AND($C$5&gt;=Q9,$C$5&lt;=R9),"U10 WAIKRU",IF(AND($C$5&gt;=S9,$C$5&lt;=T9),"11-13 WAIKRU"," - "))</f>
        <v>11-13 WAIKRU</v>
      </c>
      <c r="V9" s="69"/>
      <c r="W9" s="6"/>
    </row>
    <row r="10" spans="1:23" s="7" customFormat="1" ht="4" customHeight="1" x14ac:dyDescent="0.35">
      <c r="A10" s="1"/>
      <c r="B10" s="46"/>
      <c r="C10" s="47"/>
      <c r="D10" s="48"/>
      <c r="E10" s="48"/>
      <c r="F10" s="49"/>
      <c r="G10" s="48"/>
      <c r="H10" s="48"/>
      <c r="I10" s="49"/>
      <c r="J10" s="50"/>
      <c r="K10" s="50"/>
      <c r="L10" s="50"/>
      <c r="M10" s="50"/>
      <c r="N10" s="50"/>
      <c r="O10" s="50"/>
      <c r="P10" s="51"/>
      <c r="Q10" s="51"/>
      <c r="R10" s="51"/>
      <c r="S10" s="51"/>
      <c r="T10" s="51"/>
      <c r="U10" s="51"/>
      <c r="V10" s="69"/>
      <c r="W10" s="6"/>
    </row>
    <row r="11" spans="1:23" s="7" customFormat="1" ht="24.5" hidden="1" customHeight="1" x14ac:dyDescent="0.4">
      <c r="A11" s="1"/>
      <c r="B11" s="79" t="s">
        <v>18</v>
      </c>
      <c r="C11" s="79"/>
      <c r="D11" s="79"/>
      <c r="E11" s="79"/>
      <c r="F11" s="79"/>
      <c r="G11" s="80"/>
      <c r="H11" s="80"/>
      <c r="I11" s="81" t="s">
        <v>19</v>
      </c>
      <c r="J11" s="80"/>
      <c r="K11" s="80"/>
      <c r="L11" s="80"/>
      <c r="M11" s="80"/>
      <c r="N11" s="80"/>
      <c r="O11" s="80"/>
      <c r="P11" s="80"/>
      <c r="Q11" s="80"/>
      <c r="R11" s="80"/>
      <c r="S11" s="80"/>
      <c r="U11" s="3"/>
      <c r="V11" s="3"/>
      <c r="W11" s="6"/>
    </row>
    <row r="12" spans="1:23" s="7" customFormat="1" ht="20.25" hidden="1" customHeight="1" x14ac:dyDescent="0.4">
      <c r="A12" s="1"/>
      <c r="B12" s="79"/>
      <c r="C12" s="79"/>
      <c r="D12" s="79"/>
      <c r="E12" s="79"/>
      <c r="F12" s="79"/>
      <c r="G12" s="82"/>
      <c r="H12" s="82"/>
      <c r="I12" s="83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3"/>
      <c r="U12" s="3"/>
      <c r="V12" s="3"/>
      <c r="W12" s="6"/>
    </row>
    <row r="13" spans="1:23" ht="18.75" customHeight="1" x14ac:dyDescent="0.4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3" ht="39.75" customHeight="1" x14ac:dyDescent="0.4"/>
    <row r="15" spans="1:23" ht="54.75" customHeight="1" x14ac:dyDescent="0.4"/>
    <row r="16" spans="1:23" ht="53.25" customHeight="1" x14ac:dyDescent="0.4"/>
  </sheetData>
  <sheetProtection algorithmName="SHA-512" hashValue="TXTDaRzy4pJ4afdq//2g3O55ziHWo1tnRTGhdlscwF6nWhFfCj7owZs9W4qEDjbHxbbqWhB1tyq8m4FGGHrvWg==" saltValue="c7YLbohbp6dfdW3aC8QWiQ==" spinCount="100000" sheet="1" objects="1" scenarios="1"/>
  <protectedRanges>
    <protectedRange sqref="B8:B10 B5:B6" name="Aralık1"/>
  </protectedRanges>
  <mergeCells count="7">
    <mergeCell ref="B11:F12"/>
    <mergeCell ref="B2:S2"/>
    <mergeCell ref="G3:I3"/>
    <mergeCell ref="Q3:S3"/>
    <mergeCell ref="B7:B9"/>
    <mergeCell ref="G7:I7"/>
    <mergeCell ref="P7:S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MINIK-YILDIZ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Erdogan Aydin</dc:creator>
  <cp:lastModifiedBy>Erdogan Aydin</cp:lastModifiedBy>
  <dcterms:created xsi:type="dcterms:W3CDTF">2025-07-10T07:30:39Z</dcterms:created>
  <dcterms:modified xsi:type="dcterms:W3CDTF">2025-07-10T07:34:58Z</dcterms:modified>
</cp:coreProperties>
</file>